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F4CDAF54-69F1-439C-8920-67ED90974C16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Situatia pozitiei financiare" sheetId="13" r:id="rId1"/>
    <sheet name="Situatia rezultatului global" sheetId="12" r:id="rId2"/>
    <sheet name="Situatia fluxurilor de numerar" sheetId="10" r:id="rId3"/>
    <sheet name="Indicatori operationali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0" l="1"/>
  <c r="B56" i="10"/>
  <c r="C50" i="10"/>
  <c r="B50" i="10"/>
  <c r="C31" i="10"/>
  <c r="C22" i="10"/>
  <c r="B42" i="13"/>
  <c r="D42" i="13"/>
  <c r="D44" i="13" s="1"/>
  <c r="C42" i="13"/>
  <c r="D35" i="13"/>
  <c r="C35" i="13"/>
  <c r="B35" i="13"/>
  <c r="D29" i="13"/>
  <c r="C29" i="13"/>
  <c r="B29" i="13"/>
  <c r="D19" i="13"/>
  <c r="C19" i="13"/>
  <c r="B19" i="13"/>
  <c r="D12" i="13"/>
  <c r="C12" i="13"/>
  <c r="B12" i="13"/>
  <c r="C28" i="12"/>
  <c r="B28" i="12"/>
  <c r="C24" i="12"/>
  <c r="B24" i="12"/>
  <c r="C8" i="12"/>
  <c r="B8" i="12"/>
  <c r="B40" i="10"/>
  <c r="B22" i="10"/>
  <c r="B31" i="10" s="1"/>
  <c r="C40" i="10"/>
  <c r="D46" i="13" l="1"/>
  <c r="D21" i="13"/>
  <c r="B29" i="12"/>
  <c r="B32" i="12" s="1"/>
  <c r="C29" i="12"/>
  <c r="C32" i="12" s="1"/>
  <c r="C33" i="12" s="1"/>
  <c r="C34" i="12" s="1"/>
  <c r="B21" i="13"/>
  <c r="B44" i="13"/>
  <c r="B46" i="13" s="1"/>
  <c r="C21" i="13"/>
  <c r="C44" i="13"/>
  <c r="C46" i="13" s="1"/>
  <c r="B33" i="12" l="1"/>
  <c r="B34" i="12" s="1"/>
</calcChain>
</file>

<file path=xl/sharedStrings.xml><?xml version="1.0" encoding="utf-8"?>
<sst xmlns="http://schemas.openxmlformats.org/spreadsheetml/2006/main" count="146" uniqueCount="128">
  <si>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</si>
  <si>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</si>
  <si>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</si>
  <si>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</si>
  <si>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</si>
  <si>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</si>
  <si>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</si>
  <si>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</si>
  <si>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Unitate de masura</t>
  </si>
  <si>
    <t>zile</t>
  </si>
  <si>
    <t>numar rotatii</t>
  </si>
  <si>
    <t>%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</si>
  <si>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</si>
  <si>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</si>
  <si>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</si>
  <si>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</si>
  <si>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</si>
  <si>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</si>
  <si>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</si>
  <si>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</si>
  <si>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</si>
  <si>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</si>
  <si>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</si>
  <si>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</si>
  <si>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</si>
  <si>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</si>
  <si>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</si>
  <si>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</si>
  <si>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</si>
  <si>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</si>
  <si>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</si>
  <si>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</si>
  <si>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</si>
  <si>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Indicatori operationali</t>
  </si>
  <si>
    <t>Indicatori</t>
  </si>
  <si>
    <t>(sumele sunt exprimate in lei)</t>
  </si>
  <si>
    <t>S.C. ANTIBIOTICE S.A</t>
  </si>
  <si>
    <t>CUI: RO 1973096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</si>
  <si>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</si>
  <si>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</si>
  <si>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</si>
  <si>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</si>
  <si>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</si>
  <si>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</si>
  <si>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</si>
  <si>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</si>
  <si>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</si>
  <si>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</si>
  <si>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</si>
  <si>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</si>
  <si>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</si>
  <si>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</si>
  <si>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</si>
  <si>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</si>
  <si>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</si>
  <si>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</si>
  <si>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</si>
  <si>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</si>
  <si>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</si>
  <si>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</si>
  <si>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</si>
  <si>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</si>
  <si>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</si>
  <si>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</si>
  <si>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</si>
  <si>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</si>
  <si>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</si>
  <si>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</si>
  <si>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</si>
  <si>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</si>
  <si>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</si>
  <si>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Rezultat pe actiune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</si>
  <si>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</si>
  <si>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</si>
  <si>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</si>
  <si>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</si>
  <si>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</si>
  <si>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</si>
  <si>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</si>
  <si>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</si>
  <si>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</si>
  <si>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</si>
  <si>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</si>
  <si>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</si>
  <si>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</si>
  <si>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</si>
  <si>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</si>
  <si>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</si>
  <si>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</si>
  <si>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</si>
  <si>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</si>
  <si>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</si>
  <si>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</si>
  <si>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</si>
  <si>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</si>
  <si>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</si>
  <si>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</si>
  <si>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</si>
  <si>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</si>
  <si>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</si>
  <si>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</si>
  <si>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</si>
  <si>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</si>
  <si>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</si>
  <si>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</si>
  <si>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termen lung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</si>
  <si>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</si>
  <si>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</si>
  <si>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</si>
  <si>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</si>
  <si>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</si>
  <si>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</si>
  <si>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</si>
  <si>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</si>
  <si>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</si>
  <si>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</si>
  <si>
    <t>30.09.2023</t>
  </si>
  <si>
    <t>Cheltuieli cu materiile prime, consumabile folosite si produsele realizate pe alte site-uri de fabricatie</t>
  </si>
  <si>
    <t>RO1973096</t>
  </si>
  <si>
    <t>Situatia pozitiei financiare la data de 30 septembrie 2024</t>
  </si>
  <si>
    <t>30.09.2024</t>
  </si>
  <si>
    <t>31.12.2023</t>
  </si>
  <si>
    <t>Situatia rezultatului global la data de 30 septembrie 2024</t>
  </si>
  <si>
    <t>Situatia fluxurilor de trezorerie 30 septembrie 2024</t>
  </si>
  <si>
    <t>Alte datorii</t>
  </si>
  <si>
    <t>Subventii pentru investitii - portiune curenta</t>
  </si>
  <si>
    <t>Cifra de afaceri/Active imobilizate</t>
  </si>
  <si>
    <t>Total rezultat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</si>
</sst>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b/>
      <sz val="11"/>
      <color theme="0"/>
      <name val="Calibri"/>
      <family val="2"/>
      <scheme val="minor"/>
    </font>
    <font>
      <b/>
      <sz val="10"/>
      <name val="Trebuchet MS"/>
      <family val="2"/>
    </font>
    <font>
      <i/>
      <sz val="10"/>
      <color theme="1"/>
      <name val="Trebuchet MS"/>
      <family val="2"/>
    </font>
    <font>
      <sz val="10"/>
      <color theme="0"/>
      <name val="Trebuchet MS"/>
      <family val="2"/>
    </font>
    <font>
      <i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</borders>
  <cellStyleXfs count="9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1" fillId="0" borderId="0"/>
    <xf numFmtId="43" fontId="15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0" applyFont="1"/>
    <xf numFmtId="0" fontId="12" fillId="0" borderId="0" xfId="0" applyFont="1"/>
    <xf numFmtId="0" fontId="13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14" fillId="0" borderId="0" xfId="0" applyFont="1"/>
    <xf numFmtId="165" fontId="0" fillId="0" borderId="0" xfId="6" applyNumberFormat="1" applyFont="1"/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16" fillId="0" borderId="0" xfId="0" applyFont="1" applyAlignment="1">
      <alignment vertical="center" wrapText="1"/>
    </xf>
    <xf numFmtId="3" fontId="12" fillId="0" borderId="0" xfId="0" applyNumberFormat="1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2" fontId="0" fillId="0" borderId="0" xfId="0" applyNumberFormat="1"/>
    <xf numFmtId="10" fontId="2" fillId="0" borderId="0" xfId="8" applyNumberFormat="1" applyFont="1" applyAlignment="1">
      <alignment vertical="top"/>
    </xf>
    <xf numFmtId="43" fontId="2" fillId="0" borderId="0" xfId="6" applyFont="1" applyAlignment="1">
      <alignment vertical="top"/>
    </xf>
    <xf numFmtId="43" fontId="0" fillId="0" borderId="0" xfId="6" applyFont="1"/>
    <xf numFmtId="4" fontId="0" fillId="0" borderId="0" xfId="6" applyNumberFormat="1" applyFont="1"/>
    <xf numFmtId="10" fontId="0" fillId="0" borderId="0" xfId="8" applyNumberFormat="1" applyFont="1"/>
    <xf numFmtId="165" fontId="2" fillId="0" borderId="0" xfId="6" applyNumberFormat="1" applyFont="1" applyAlignment="1">
      <alignment vertical="top"/>
    </xf>
    <xf numFmtId="43" fontId="2" fillId="0" borderId="0" xfId="6" applyFont="1" applyAlignment="1">
      <alignment horizontal="right" vertical="top"/>
    </xf>
    <xf numFmtId="0" fontId="8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0" fillId="3" borderId="5" xfId="0" applyFill="1" applyBorder="1"/>
    <xf numFmtId="165" fontId="0" fillId="3" borderId="6" xfId="6" applyNumberFormat="1" applyFont="1" applyFill="1" applyBorder="1"/>
    <xf numFmtId="0" fontId="3" fillId="0" borderId="4" xfId="0" applyFont="1" applyBorder="1" applyAlignment="1">
      <alignment vertical="center"/>
    </xf>
    <xf numFmtId="0" fontId="0" fillId="0" borderId="5" xfId="0" applyBorder="1"/>
    <xf numFmtId="165" fontId="0" fillId="0" borderId="6" xfId="6" applyNumberFormat="1" applyFont="1" applyBorder="1"/>
    <xf numFmtId="0" fontId="3" fillId="3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0" fillId="3" borderId="6" xfId="0" applyFill="1" applyBorder="1"/>
    <xf numFmtId="3" fontId="2" fillId="3" borderId="5" xfId="0" applyNumberFormat="1" applyFont="1" applyFill="1" applyBorder="1" applyAlignment="1">
      <alignment horizontal="right"/>
    </xf>
    <xf numFmtId="0" fontId="17" fillId="0" borderId="4" xfId="0" applyFont="1" applyBorder="1" applyAlignment="1">
      <alignment vertical="center"/>
    </xf>
    <xf numFmtId="3" fontId="17" fillId="0" borderId="5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0" fontId="0" fillId="0" borderId="6" xfId="0" applyBorder="1"/>
    <xf numFmtId="3" fontId="5" fillId="3" borderId="5" xfId="0" applyNumberFormat="1" applyFont="1" applyFill="1" applyBorder="1" applyAlignment="1">
      <alignment horizontal="right" vertical="center"/>
    </xf>
    <xf numFmtId="3" fontId="0" fillId="0" borderId="5" xfId="0" applyNumberFormat="1" applyBorder="1"/>
    <xf numFmtId="3" fontId="5" fillId="0" borderId="5" xfId="0" applyNumberFormat="1" applyFont="1" applyBorder="1" applyAlignment="1">
      <alignment horizontal="right" vertical="center"/>
    </xf>
    <xf numFmtId="0" fontId="2" fillId="0" borderId="4" xfId="0" applyFont="1" applyBorder="1"/>
    <xf numFmtId="0" fontId="17" fillId="3" borderId="1" xfId="0" applyFont="1" applyFill="1" applyBorder="1" applyAlignment="1">
      <alignment vertical="center"/>
    </xf>
    <xf numFmtId="3" fontId="17" fillId="3" borderId="2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165" fontId="19" fillId="0" borderId="0" xfId="6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165" fontId="5" fillId="0" borderId="0" xfId="6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7" applyFont="1" applyAlignment="1">
      <alignment vertical="center" wrapText="1"/>
    </xf>
    <xf numFmtId="0" fontId="19" fillId="0" borderId="0" xfId="0" applyFont="1" applyAlignment="1">
      <alignment vertical="center" wrapText="1"/>
    </xf>
    <xf numFmtId="165" fontId="1" fillId="0" borderId="0" xfId="6" applyNumberFormat="1" applyFont="1" applyAlignment="1">
      <alignment vertical="center"/>
    </xf>
    <xf numFmtId="165" fontId="5" fillId="0" borderId="0" xfId="6" applyNumberFormat="1" applyFont="1" applyFill="1" applyAlignment="1">
      <alignment vertical="center"/>
    </xf>
    <xf numFmtId="0" fontId="22" fillId="0" borderId="0" xfId="0" applyFont="1" applyAlignment="1">
      <alignment vertical="center" wrapText="1"/>
    </xf>
    <xf numFmtId="165" fontId="2" fillId="0" borderId="0" xfId="6" applyNumberFormat="1" applyFont="1" applyFill="1" applyAlignment="1">
      <alignment vertical="center"/>
    </xf>
    <xf numFmtId="165" fontId="19" fillId="0" borderId="0" xfId="6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0" xfId="6" applyNumberFormat="1" applyFont="1" applyFill="1" applyAlignment="1">
      <alignment vertical="center"/>
    </xf>
    <xf numFmtId="166" fontId="19" fillId="0" borderId="0" xfId="6" applyNumberFormat="1" applyFont="1" applyAlignment="1">
      <alignment vertical="center"/>
    </xf>
    <xf numFmtId="166" fontId="19" fillId="0" borderId="0" xfId="6" applyNumberFormat="1" applyFont="1" applyFill="1" applyAlignment="1">
      <alignment vertical="center"/>
    </xf>
    <xf numFmtId="0" fontId="8" fillId="0" borderId="0" xfId="1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</cellXfs>
  <cellStyles count="9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" xfId="8" builtinId="5"/>
    <cellStyle name="Percent 2" xfId="3" xr:uid="{00000000-0005-0000-0000-000008000000}"/>
  </cellStyles>
  <dxfs count="19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family val="2"/>
        <scheme val="none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name val="Trebuchet MS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2959CB-F9E5-4A63-8B7D-8790CAF84599}" name="Table37" displayName="Table37" ref="A7:C34" totalsRowShown="0" headerRowDxfId="18" dataDxfId="17" tableBorderDxfId="16" totalsRowBorderDxfId="15">
  <tableColumns count="3">
    <tableColumn id="1" xr3:uid="{4A920DEA-F24F-46AD-85EA-FC07D4F3FAB5}" name="Indicatori" dataDxfId="14"/>
    <tableColumn id="4" xr3:uid="{813746F4-0111-41ED-A177-02F6F3AEE8BB}" name="30.09.2023" dataDxfId="13" dataCellStyle="Comma"/>
    <tableColumn id="2" xr3:uid="{0CCBD6E1-398F-4342-9CC6-06385864C085}" name="30.09.2024" dataDxfId="12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56" totalsRowShown="0" headerRowDxfId="11" dataDxfId="10">
  <tableColumns count="3">
    <tableColumn id="1" xr3:uid="{00000000-0010-0000-0200-000001000000}" name="Indicatori" dataDxfId="9"/>
    <tableColumn id="2" xr3:uid="{00000000-0010-0000-0200-000002000000}" name="30.09.2023" dataDxfId="8" dataCellStyle="Comma"/>
    <tableColumn id="3" xr3:uid="{00000000-0010-0000-0200-000003000000}" name="30.09.2024" dataDxfId="7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39A777-477B-44D1-BBD7-B415CD9B9152}" name="Table469" displayName="Table469" ref="A7:E11" totalsRowShown="0" headerRowDxfId="6" dataDxfId="5">
  <tableColumns count="5">
    <tableColumn id="1" xr3:uid="{770448DB-F8DF-44D2-9F76-1B9A33C615F3}" name="Indicatori" dataDxfId="4"/>
    <tableColumn id="2" xr3:uid="{CF3AE2D7-FB9F-436A-8983-8F9EF910563E}" name="Mod de calcul" dataDxfId="3"/>
    <tableColumn id="3" xr3:uid="{70CAD16E-237B-4F33-86C3-926621D6B442}" name="Unitate de masura" dataDxfId="2"/>
    <tableColumn id="7" xr3:uid="{F87F229F-0A6D-4B9A-BDB0-3643C6EE5496}" name="30.09.2024" dataDxfId="1" dataCellStyle="Comma"/>
    <tableColumn id="4" xr3:uid="{2726730A-E996-4949-A7DB-DA46AAD77305}" name="30.09.2023" dataDxfId="0" dataCellStyle="Comma">
      <calculatedColumnFormula>#REF!/#REF!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960A-3322-49F1-B6C2-48D9A41B188D}">
  <sheetPr>
    <pageSetUpPr fitToPage="1"/>
  </sheetPr>
  <dimension ref="A1:I48"/>
  <sheetViews>
    <sheetView tabSelected="1" zoomScaleNormal="100" workbookViewId="0">
      <pane ySplit="7" topLeftCell="A8" activePane="bottomLeft" state="frozen"/>
      <selection pane="bottomLeft" activeCell="G18" sqref="G18"/>
    </sheetView>
  </sheetViews>
  <sheetFormatPr defaultRowHeight="15" x14ac:dyDescent="0.35"/>
  <cols>
    <col min="1" max="1" width="40.6640625" style="4" customWidth="1"/>
    <col min="2" max="2" width="13.109375" bestFit="1" customWidth="1"/>
    <col min="3" max="4" width="14.6640625" bestFit="1" customWidth="1"/>
    <col min="6" max="6" width="13.33203125" style="13" customWidth="1"/>
    <col min="8" max="8" width="15.88671875" style="11" bestFit="1" customWidth="1"/>
  </cols>
  <sheetData>
    <row r="1" spans="1:4" ht="14.4" x14ac:dyDescent="0.3">
      <c r="A1" s="5" t="s">
        <v>36</v>
      </c>
    </row>
    <row r="2" spans="1:4" ht="14.4" x14ac:dyDescent="0.3">
      <c r="A2" s="5" t="s">
        <v>37</v>
      </c>
    </row>
    <row r="4" spans="1:4" ht="14.4" x14ac:dyDescent="0.3">
      <c r="A4" s="5" t="s">
        <v>119</v>
      </c>
    </row>
    <row r="5" spans="1:4" ht="14.4" x14ac:dyDescent="0.3">
      <c r="A5" s="7" t="s">
        <v>35</v>
      </c>
    </row>
    <row r="7" spans="1:4" x14ac:dyDescent="0.35">
      <c r="A7" s="30" t="s">
        <v>34</v>
      </c>
      <c r="B7" s="55" t="s">
        <v>116</v>
      </c>
      <c r="C7" s="55" t="s">
        <v>121</v>
      </c>
      <c r="D7" s="56" t="s">
        <v>120</v>
      </c>
    </row>
    <row r="8" spans="1:4" ht="14.4" x14ac:dyDescent="0.3">
      <c r="A8" s="31" t="s">
        <v>13</v>
      </c>
      <c r="B8" s="32"/>
      <c r="C8" s="32"/>
      <c r="D8" s="33"/>
    </row>
    <row r="9" spans="1:4" ht="14.4" x14ac:dyDescent="0.3">
      <c r="A9" s="34" t="s">
        <v>14</v>
      </c>
      <c r="B9" s="35"/>
      <c r="C9" s="35"/>
      <c r="D9" s="36"/>
    </row>
    <row r="10" spans="1:4" ht="14.4" x14ac:dyDescent="0.3">
      <c r="A10" s="37" t="s">
        <v>15</v>
      </c>
      <c r="B10" s="38">
        <v>518153415</v>
      </c>
      <c r="C10" s="38">
        <v>692361541</v>
      </c>
      <c r="D10" s="39">
        <v>729368784</v>
      </c>
    </row>
    <row r="11" spans="1:4" ht="14.4" x14ac:dyDescent="0.3">
      <c r="A11" s="34" t="s">
        <v>16</v>
      </c>
      <c r="B11" s="40">
        <v>44947148</v>
      </c>
      <c r="C11" s="40">
        <v>45526698</v>
      </c>
      <c r="D11" s="41">
        <v>49433279</v>
      </c>
    </row>
    <row r="12" spans="1:4" ht="14.4" x14ac:dyDescent="0.3">
      <c r="A12" s="37" t="s">
        <v>17</v>
      </c>
      <c r="B12" s="38">
        <f>B10+B11</f>
        <v>563100563</v>
      </c>
      <c r="C12" s="38">
        <f>C10+C11</f>
        <v>737888239</v>
      </c>
      <c r="D12" s="39">
        <f>D10+D11</f>
        <v>778802063</v>
      </c>
    </row>
    <row r="13" spans="1:4" ht="14.4" x14ac:dyDescent="0.3">
      <c r="A13" s="34"/>
      <c r="B13" s="40"/>
      <c r="C13" s="40"/>
      <c r="D13" s="41"/>
    </row>
    <row r="14" spans="1:4" ht="14.4" x14ac:dyDescent="0.3">
      <c r="A14" s="37" t="s">
        <v>18</v>
      </c>
      <c r="B14" s="32"/>
      <c r="C14" s="32"/>
      <c r="D14" s="42"/>
    </row>
    <row r="15" spans="1:4" ht="14.4" x14ac:dyDescent="0.3">
      <c r="A15" s="34" t="s">
        <v>19</v>
      </c>
      <c r="B15" s="40">
        <v>150595072</v>
      </c>
      <c r="C15" s="40">
        <v>160214484</v>
      </c>
      <c r="D15" s="41">
        <v>156909617</v>
      </c>
    </row>
    <row r="16" spans="1:4" ht="14.4" x14ac:dyDescent="0.3">
      <c r="A16" s="37" t="s">
        <v>20</v>
      </c>
      <c r="B16" s="38">
        <v>247704673</v>
      </c>
      <c r="C16" s="38">
        <v>235771990</v>
      </c>
      <c r="D16" s="39">
        <v>271462404</v>
      </c>
    </row>
    <row r="17" spans="1:8" ht="14.4" x14ac:dyDescent="0.3">
      <c r="A17" s="34" t="s">
        <v>38</v>
      </c>
      <c r="B17" s="40">
        <v>4451789</v>
      </c>
      <c r="C17" s="40">
        <v>3489615</v>
      </c>
      <c r="D17" s="41">
        <v>5119785</v>
      </c>
    </row>
    <row r="18" spans="1:8" ht="14.4" x14ac:dyDescent="0.3">
      <c r="A18" s="37" t="s">
        <v>39</v>
      </c>
      <c r="B18" s="38">
        <v>3165891</v>
      </c>
      <c r="C18" s="38">
        <v>1807930</v>
      </c>
      <c r="D18" s="39">
        <v>28907231</v>
      </c>
    </row>
    <row r="19" spans="1:8" ht="14.4" x14ac:dyDescent="0.3">
      <c r="A19" s="34" t="s">
        <v>21</v>
      </c>
      <c r="B19" s="40">
        <f>B15+B16+B17+B18</f>
        <v>405917425</v>
      </c>
      <c r="C19" s="40">
        <f t="shared" ref="C19" si="0">C15+C16+C17+C18</f>
        <v>401284019</v>
      </c>
      <c r="D19" s="41">
        <f>D15+D16+D17+D18</f>
        <v>462399037</v>
      </c>
      <c r="H19" s="26"/>
    </row>
    <row r="20" spans="1:8" x14ac:dyDescent="0.35">
      <c r="A20" s="37"/>
      <c r="B20" s="43"/>
      <c r="C20" s="38"/>
      <c r="D20" s="39"/>
    </row>
    <row r="21" spans="1:8" ht="14.4" x14ac:dyDescent="0.3">
      <c r="A21" s="44" t="s">
        <v>22</v>
      </c>
      <c r="B21" s="45">
        <f t="shared" ref="B21:C21" si="1">B12+B19</f>
        <v>969017988</v>
      </c>
      <c r="C21" s="45">
        <f t="shared" si="1"/>
        <v>1139172258</v>
      </c>
      <c r="D21" s="46">
        <f>D12+D19</f>
        <v>1241201100</v>
      </c>
    </row>
    <row r="22" spans="1:8" ht="14.4" x14ac:dyDescent="0.3">
      <c r="A22" s="37"/>
      <c r="B22" s="38"/>
      <c r="C22" s="38"/>
      <c r="D22" s="39"/>
    </row>
    <row r="23" spans="1:8" ht="14.4" x14ac:dyDescent="0.3">
      <c r="A23" s="34" t="s">
        <v>40</v>
      </c>
      <c r="B23" s="40"/>
      <c r="C23" s="40"/>
      <c r="D23" s="41"/>
    </row>
    <row r="24" spans="1:8" ht="14.4" x14ac:dyDescent="0.3">
      <c r="A24" s="37" t="s">
        <v>41</v>
      </c>
      <c r="B24" s="38"/>
      <c r="C24" s="38"/>
      <c r="D24" s="39"/>
    </row>
    <row r="25" spans="1:8" ht="14.4" x14ac:dyDescent="0.3">
      <c r="A25" s="34" t="s">
        <v>42</v>
      </c>
      <c r="B25" s="40">
        <v>67133804</v>
      </c>
      <c r="C25" s="40">
        <v>67133804</v>
      </c>
      <c r="D25" s="41">
        <v>67133804</v>
      </c>
    </row>
    <row r="26" spans="1:8" ht="14.4" x14ac:dyDescent="0.3">
      <c r="A26" s="37" t="s">
        <v>28</v>
      </c>
      <c r="B26" s="38">
        <v>109250961</v>
      </c>
      <c r="C26" s="38">
        <v>225417959</v>
      </c>
      <c r="D26" s="39">
        <v>216807375</v>
      </c>
    </row>
    <row r="27" spans="1:8" ht="14.4" x14ac:dyDescent="0.3">
      <c r="A27" s="34" t="s">
        <v>43</v>
      </c>
      <c r="B27" s="40">
        <v>308266127</v>
      </c>
      <c r="C27" s="40">
        <v>324877598</v>
      </c>
      <c r="D27" s="41">
        <v>333685459</v>
      </c>
    </row>
    <row r="28" spans="1:8" ht="14.4" x14ac:dyDescent="0.3">
      <c r="A28" s="37" t="s">
        <v>29</v>
      </c>
      <c r="B28" s="38">
        <v>243269213</v>
      </c>
      <c r="C28" s="38">
        <v>229534759</v>
      </c>
      <c r="D28" s="39">
        <v>261607764</v>
      </c>
    </row>
    <row r="29" spans="1:8" ht="14.4" x14ac:dyDescent="0.3">
      <c r="A29" s="34" t="s">
        <v>30</v>
      </c>
      <c r="B29" s="40">
        <f t="shared" ref="B29:D29" si="2">SUBTOTAL(109,B25:B28)</f>
        <v>727920105</v>
      </c>
      <c r="C29" s="40">
        <f t="shared" si="2"/>
        <v>846964120</v>
      </c>
      <c r="D29" s="41">
        <f t="shared" si="2"/>
        <v>879234402</v>
      </c>
    </row>
    <row r="30" spans="1:8" ht="14.4" x14ac:dyDescent="0.3">
      <c r="A30" s="37"/>
      <c r="B30" s="38"/>
      <c r="C30" s="38"/>
      <c r="D30" s="39"/>
    </row>
    <row r="31" spans="1:8" ht="14.4" x14ac:dyDescent="0.3">
      <c r="A31" s="34" t="s">
        <v>26</v>
      </c>
      <c r="B31" s="35"/>
      <c r="C31" s="35"/>
      <c r="D31" s="47"/>
    </row>
    <row r="32" spans="1:8" ht="14.4" x14ac:dyDescent="0.3">
      <c r="A32" s="37" t="s">
        <v>44</v>
      </c>
      <c r="B32" s="48">
        <v>39434909</v>
      </c>
      <c r="C32" s="38">
        <v>36750203</v>
      </c>
      <c r="D32" s="39">
        <v>88393000</v>
      </c>
    </row>
    <row r="33" spans="1:9" ht="14.4" x14ac:dyDescent="0.3">
      <c r="A33" s="34" t="s">
        <v>45</v>
      </c>
      <c r="B33" s="40">
        <v>1654142</v>
      </c>
      <c r="C33" s="40">
        <v>1586415</v>
      </c>
      <c r="D33" s="41">
        <v>5485547</v>
      </c>
    </row>
    <row r="34" spans="1:9" ht="14.4" x14ac:dyDescent="0.3">
      <c r="A34" s="37" t="s">
        <v>46</v>
      </c>
      <c r="B34" s="38">
        <v>31513333</v>
      </c>
      <c r="C34" s="38">
        <v>63401227</v>
      </c>
      <c r="D34" s="39">
        <v>62270653</v>
      </c>
    </row>
    <row r="35" spans="1:9" ht="14.4" x14ac:dyDescent="0.3">
      <c r="A35" s="34" t="s">
        <v>47</v>
      </c>
      <c r="B35" s="40">
        <f>B32+B33+B34</f>
        <v>72602384</v>
      </c>
      <c r="C35" s="40">
        <f t="shared" ref="C35" si="3">C32+C33+C34</f>
        <v>101737845</v>
      </c>
      <c r="D35" s="41">
        <f>D32+D33+D34</f>
        <v>156149200</v>
      </c>
    </row>
    <row r="36" spans="1:9" ht="14.4" x14ac:dyDescent="0.3">
      <c r="A36" s="37"/>
      <c r="B36" s="38"/>
      <c r="C36" s="38"/>
      <c r="D36" s="39"/>
    </row>
    <row r="37" spans="1:9" ht="14.4" x14ac:dyDescent="0.3">
      <c r="A37" s="34" t="s">
        <v>23</v>
      </c>
      <c r="B37" s="49"/>
      <c r="C37" s="40"/>
      <c r="D37" s="41"/>
    </row>
    <row r="38" spans="1:9" ht="14.4" x14ac:dyDescent="0.3">
      <c r="A38" s="37" t="s">
        <v>24</v>
      </c>
      <c r="B38" s="38">
        <v>125447688</v>
      </c>
      <c r="C38" s="38">
        <v>150780362</v>
      </c>
      <c r="D38" s="39">
        <v>162195052</v>
      </c>
    </row>
    <row r="39" spans="1:9" ht="14.4" x14ac:dyDescent="0.3">
      <c r="A39" s="34" t="s">
        <v>48</v>
      </c>
      <c r="B39" s="50">
        <v>38204806</v>
      </c>
      <c r="C39" s="40">
        <v>29552092</v>
      </c>
      <c r="D39" s="41">
        <v>33321913</v>
      </c>
      <c r="I39" s="14"/>
    </row>
    <row r="40" spans="1:9" ht="14.4" x14ac:dyDescent="0.3">
      <c r="A40" s="37" t="s">
        <v>124</v>
      </c>
      <c r="B40" s="38">
        <v>4536716</v>
      </c>
      <c r="C40" s="38">
        <v>9831550</v>
      </c>
      <c r="D40" s="39">
        <v>9994244</v>
      </c>
      <c r="H40" s="27"/>
    </row>
    <row r="41" spans="1:9" ht="14.4" x14ac:dyDescent="0.3">
      <c r="A41" s="34" t="s">
        <v>125</v>
      </c>
      <c r="B41" s="40">
        <v>306289</v>
      </c>
      <c r="C41" s="40">
        <v>306289</v>
      </c>
      <c r="D41" s="41">
        <v>306289</v>
      </c>
    </row>
    <row r="42" spans="1:9" ht="14.4" x14ac:dyDescent="0.3">
      <c r="A42" s="37" t="s">
        <v>25</v>
      </c>
      <c r="B42" s="38">
        <f>SUM(B38:B41)</f>
        <v>168495499</v>
      </c>
      <c r="C42" s="38">
        <f>SUM(C38:C41)</f>
        <v>190470293</v>
      </c>
      <c r="D42" s="39">
        <f>SUM(D38:D41)</f>
        <v>205817498</v>
      </c>
    </row>
    <row r="43" spans="1:9" x14ac:dyDescent="0.35">
      <c r="A43" s="51"/>
      <c r="B43" s="35"/>
      <c r="C43" s="35"/>
      <c r="D43" s="47"/>
    </row>
    <row r="44" spans="1:9" ht="14.4" x14ac:dyDescent="0.3">
      <c r="A44" s="37" t="s">
        <v>27</v>
      </c>
      <c r="B44" s="38">
        <f>B42+B35</f>
        <v>241097883</v>
      </c>
      <c r="C44" s="38">
        <f>C42+C35</f>
        <v>292208138</v>
      </c>
      <c r="D44" s="39">
        <f>D42+D35</f>
        <v>361966698</v>
      </c>
    </row>
    <row r="45" spans="1:9" ht="14.4" x14ac:dyDescent="0.3">
      <c r="A45" s="34"/>
      <c r="B45" s="40"/>
      <c r="C45" s="40"/>
      <c r="D45" s="41"/>
    </row>
    <row r="46" spans="1:9" ht="14.4" x14ac:dyDescent="0.3">
      <c r="A46" s="52" t="s">
        <v>31</v>
      </c>
      <c r="B46" s="53">
        <f>B44+B29</f>
        <v>969017988</v>
      </c>
      <c r="C46" s="53">
        <f>C44+C29</f>
        <v>1139172258</v>
      </c>
      <c r="D46" s="54">
        <f>D44+D29</f>
        <v>1241201100</v>
      </c>
    </row>
    <row r="48" spans="1:9" x14ac:dyDescent="0.35">
      <c r="B48" s="12"/>
      <c r="C48" s="12"/>
      <c r="D4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BA66-0CB4-40C7-9F96-5D8FB15CEBE8}">
  <dimension ref="A1:C34"/>
  <sheetViews>
    <sheetView zoomScaleNormal="100" workbookViewId="0">
      <pane ySplit="7" topLeftCell="A8" activePane="bottomLeft" state="frozen"/>
      <selection pane="bottomLeft" activeCell="H8" sqref="H8"/>
    </sheetView>
  </sheetViews>
  <sheetFormatPr defaultRowHeight="14.4" x14ac:dyDescent="0.3"/>
  <cols>
    <col min="1" max="1" width="53.33203125" bestFit="1" customWidth="1"/>
    <col min="2" max="3" width="16.44140625" bestFit="1" customWidth="1"/>
  </cols>
  <sheetData>
    <row r="1" spans="1:3" x14ac:dyDescent="0.3">
      <c r="A1" s="5" t="s">
        <v>36</v>
      </c>
    </row>
    <row r="2" spans="1:3" x14ac:dyDescent="0.3">
      <c r="A2" s="5" t="s">
        <v>37</v>
      </c>
    </row>
    <row r="3" spans="1:3" x14ac:dyDescent="0.3">
      <c r="A3" s="10"/>
    </row>
    <row r="4" spans="1:3" x14ac:dyDescent="0.3">
      <c r="A4" s="5" t="s">
        <v>122</v>
      </c>
    </row>
    <row r="5" spans="1:3" x14ac:dyDescent="0.3">
      <c r="A5" s="6" t="s">
        <v>35</v>
      </c>
    </row>
    <row r="6" spans="1:3" ht="15" x14ac:dyDescent="0.35">
      <c r="A6" s="2"/>
    </row>
    <row r="7" spans="1:3" x14ac:dyDescent="0.3">
      <c r="A7" s="73" t="s">
        <v>34</v>
      </c>
      <c r="B7" s="74" t="s">
        <v>116</v>
      </c>
      <c r="C7" s="74" t="s">
        <v>120</v>
      </c>
    </row>
    <row r="8" spans="1:3" x14ac:dyDescent="0.3">
      <c r="A8" s="57" t="s">
        <v>49</v>
      </c>
      <c r="B8" s="64">
        <f>B9+B10+B11</f>
        <v>463431386</v>
      </c>
      <c r="C8" s="64">
        <f>C9+C10+C11</f>
        <v>506052026</v>
      </c>
    </row>
    <row r="9" spans="1:3" x14ac:dyDescent="0.3">
      <c r="A9" s="59" t="s">
        <v>50</v>
      </c>
      <c r="B9" s="65">
        <v>377657218</v>
      </c>
      <c r="C9" s="65">
        <v>403210601</v>
      </c>
    </row>
    <row r="10" spans="1:3" ht="28.8" x14ac:dyDescent="0.3">
      <c r="A10" s="66" t="s">
        <v>51</v>
      </c>
      <c r="B10" s="65">
        <v>84929147</v>
      </c>
      <c r="C10" s="65">
        <v>101777669</v>
      </c>
    </row>
    <row r="11" spans="1:3" x14ac:dyDescent="0.3">
      <c r="A11" s="66" t="s">
        <v>52</v>
      </c>
      <c r="B11" s="65">
        <v>845021</v>
      </c>
      <c r="C11" s="65">
        <v>1063756</v>
      </c>
    </row>
    <row r="12" spans="1:3" x14ac:dyDescent="0.3">
      <c r="A12" s="61" t="s">
        <v>32</v>
      </c>
      <c r="B12" s="65">
        <v>730720</v>
      </c>
      <c r="C12" s="65">
        <v>2143232</v>
      </c>
    </row>
    <row r="13" spans="1:3" x14ac:dyDescent="0.3">
      <c r="A13" s="61" t="s">
        <v>53</v>
      </c>
      <c r="B13" s="65">
        <v>203180</v>
      </c>
      <c r="C13" s="65">
        <v>309988</v>
      </c>
    </row>
    <row r="14" spans="1:3" ht="28.8" x14ac:dyDescent="0.3">
      <c r="A14" s="61" t="s">
        <v>54</v>
      </c>
      <c r="B14" s="65">
        <v>-4912797</v>
      </c>
      <c r="C14" s="65">
        <v>-10083362</v>
      </c>
    </row>
    <row r="15" spans="1:3" x14ac:dyDescent="0.3">
      <c r="A15" s="61" t="s">
        <v>55</v>
      </c>
      <c r="B15" s="67">
        <v>9558951</v>
      </c>
      <c r="C15" s="65">
        <v>8188764</v>
      </c>
    </row>
    <row r="16" spans="1:3" ht="28.8" x14ac:dyDescent="0.3">
      <c r="A16" s="61" t="s">
        <v>117</v>
      </c>
      <c r="B16" s="67">
        <v>-153572348</v>
      </c>
      <c r="C16" s="65">
        <v>-167731777</v>
      </c>
    </row>
    <row r="17" spans="1:3" x14ac:dyDescent="0.3">
      <c r="A17" s="61" t="s">
        <v>56</v>
      </c>
      <c r="B17" s="65">
        <v>-110065556</v>
      </c>
      <c r="C17" s="65">
        <v>-114310723</v>
      </c>
    </row>
    <row r="18" spans="1:3" x14ac:dyDescent="0.3">
      <c r="A18" s="61" t="s">
        <v>57</v>
      </c>
      <c r="B18" s="65">
        <v>-3237709</v>
      </c>
      <c r="C18" s="65">
        <v>-3362981</v>
      </c>
    </row>
    <row r="19" spans="1:3" x14ac:dyDescent="0.3">
      <c r="A19" s="61" t="s">
        <v>58</v>
      </c>
      <c r="B19" s="65">
        <v>-18309432</v>
      </c>
      <c r="C19" s="65">
        <v>-11479998</v>
      </c>
    </row>
    <row r="20" spans="1:3" ht="28.8" x14ac:dyDescent="0.3">
      <c r="A20" s="61" t="s">
        <v>59</v>
      </c>
      <c r="B20" s="65">
        <v>-20526823</v>
      </c>
      <c r="C20" s="65">
        <v>-33044582</v>
      </c>
    </row>
    <row r="21" spans="1:3" x14ac:dyDescent="0.3">
      <c r="A21" s="61" t="s">
        <v>60</v>
      </c>
      <c r="B21" s="65">
        <v>-6535688</v>
      </c>
      <c r="C21" s="65">
        <v>2842436</v>
      </c>
    </row>
    <row r="22" spans="1:3" x14ac:dyDescent="0.3">
      <c r="A22" s="61" t="s">
        <v>61</v>
      </c>
      <c r="B22" s="65">
        <v>-760215</v>
      </c>
      <c r="C22" s="65">
        <v>-640439</v>
      </c>
    </row>
    <row r="23" spans="1:3" x14ac:dyDescent="0.3">
      <c r="A23" s="61" t="s">
        <v>62</v>
      </c>
      <c r="B23" s="65">
        <v>-63448424</v>
      </c>
      <c r="C23" s="65">
        <v>-82736454</v>
      </c>
    </row>
    <row r="24" spans="1:3" x14ac:dyDescent="0.3">
      <c r="A24" s="63" t="s">
        <v>63</v>
      </c>
      <c r="B24" s="68">
        <f>SUM(B9:B23)</f>
        <v>92555245</v>
      </c>
      <c r="C24" s="68">
        <f>SUM(C9:C23)</f>
        <v>96146130</v>
      </c>
    </row>
    <row r="25" spans="1:3" x14ac:dyDescent="0.3">
      <c r="A25" s="61" t="s">
        <v>64</v>
      </c>
      <c r="B25" s="65">
        <v>-766743</v>
      </c>
      <c r="C25" s="65">
        <v>-556092</v>
      </c>
    </row>
    <row r="26" spans="1:3" x14ac:dyDescent="0.3">
      <c r="A26" s="61" t="s">
        <v>65</v>
      </c>
      <c r="B26" s="65">
        <v>-3178198</v>
      </c>
      <c r="C26" s="65">
        <v>-3399157</v>
      </c>
    </row>
    <row r="27" spans="1:3" x14ac:dyDescent="0.3">
      <c r="A27" s="61" t="s">
        <v>66</v>
      </c>
      <c r="B27" s="65">
        <v>77403</v>
      </c>
      <c r="C27" s="65">
        <v>0</v>
      </c>
    </row>
    <row r="28" spans="1:3" x14ac:dyDescent="0.3">
      <c r="A28" s="63" t="s">
        <v>67</v>
      </c>
      <c r="B28" s="68">
        <f>SUM(B25:B27)</f>
        <v>-3867538</v>
      </c>
      <c r="C28" s="68">
        <f>SUM(C25:C27)</f>
        <v>-3955249</v>
      </c>
    </row>
    <row r="29" spans="1:3" x14ac:dyDescent="0.3">
      <c r="A29" s="63" t="s">
        <v>68</v>
      </c>
      <c r="B29" s="68">
        <f>B24+B28</f>
        <v>88687707</v>
      </c>
      <c r="C29" s="68">
        <f>C24+C28</f>
        <v>92190881</v>
      </c>
    </row>
    <row r="30" spans="1:3" x14ac:dyDescent="0.3">
      <c r="A30" s="69"/>
      <c r="B30" s="67"/>
      <c r="C30" s="65"/>
    </row>
    <row r="31" spans="1:3" x14ac:dyDescent="0.3">
      <c r="A31" s="69" t="s">
        <v>69</v>
      </c>
      <c r="B31" s="67">
        <v>11954174</v>
      </c>
      <c r="C31" s="67">
        <v>4254353</v>
      </c>
    </row>
    <row r="32" spans="1:3" x14ac:dyDescent="0.3">
      <c r="A32" s="57" t="s">
        <v>70</v>
      </c>
      <c r="B32" s="70">
        <f>B29-B31</f>
        <v>76733533</v>
      </c>
      <c r="C32" s="70">
        <f>C29-C31</f>
        <v>87936528</v>
      </c>
    </row>
    <row r="33" spans="1:3" x14ac:dyDescent="0.3">
      <c r="A33" s="57" t="s">
        <v>127</v>
      </c>
      <c r="B33" s="64">
        <f>B32</f>
        <v>76733533</v>
      </c>
      <c r="C33" s="64">
        <f>C32</f>
        <v>87936528</v>
      </c>
    </row>
    <row r="34" spans="1:3" x14ac:dyDescent="0.3">
      <c r="A34" s="63" t="s">
        <v>71</v>
      </c>
      <c r="B34" s="71">
        <f>B33/671338040</f>
        <v>0.11429939676887667</v>
      </c>
      <c r="C34" s="72">
        <f>C33/671338040</f>
        <v>0.13098695852241593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zoomScaleNormal="100" workbookViewId="0">
      <pane ySplit="7" topLeftCell="A26" activePane="bottomLeft" state="frozen"/>
      <selection pane="bottomLeft" activeCell="E6" sqref="E6"/>
    </sheetView>
  </sheetViews>
  <sheetFormatPr defaultColWidth="9.109375" defaultRowHeight="14.4" x14ac:dyDescent="0.3"/>
  <cols>
    <col min="1" max="1" width="50.44140625" style="8" customWidth="1"/>
    <col min="2" max="2" width="16.44140625" style="5" bestFit="1" customWidth="1"/>
    <col min="3" max="3" width="14.33203125" style="5" bestFit="1" customWidth="1"/>
    <col min="4" max="4" width="9.109375" style="5"/>
    <col min="5" max="6" width="11.88671875" style="5" bestFit="1" customWidth="1"/>
    <col min="7" max="16384" width="9.109375" style="5"/>
  </cols>
  <sheetData>
    <row r="1" spans="1:6" x14ac:dyDescent="0.3">
      <c r="A1" s="5" t="s">
        <v>36</v>
      </c>
    </row>
    <row r="2" spans="1:6" x14ac:dyDescent="0.3">
      <c r="A2" s="5" t="s">
        <v>37</v>
      </c>
    </row>
    <row r="3" spans="1:6" x14ac:dyDescent="0.3">
      <c r="A3" s="10"/>
    </row>
    <row r="4" spans="1:6" x14ac:dyDescent="0.3">
      <c r="A4" s="76" t="s">
        <v>123</v>
      </c>
      <c r="B4" s="76"/>
    </row>
    <row r="5" spans="1:6" x14ac:dyDescent="0.3">
      <c r="A5" s="6" t="s">
        <v>35</v>
      </c>
    </row>
    <row r="6" spans="1:6" ht="15" x14ac:dyDescent="0.35">
      <c r="A6" s="3"/>
    </row>
    <row r="7" spans="1:6" x14ac:dyDescent="0.3">
      <c r="A7" s="9" t="s">
        <v>34</v>
      </c>
      <c r="B7" s="75" t="s">
        <v>116</v>
      </c>
      <c r="C7" s="75" t="s">
        <v>120</v>
      </c>
    </row>
    <row r="8" spans="1:6" x14ac:dyDescent="0.3">
      <c r="A8" s="57" t="s">
        <v>72</v>
      </c>
      <c r="B8" s="58">
        <v>88687707</v>
      </c>
      <c r="C8" s="58">
        <v>92190882</v>
      </c>
      <c r="E8" s="16"/>
      <c r="F8" s="16"/>
    </row>
    <row r="9" spans="1:6" x14ac:dyDescent="0.3">
      <c r="A9" s="59" t="s">
        <v>73</v>
      </c>
      <c r="B9" s="60"/>
      <c r="C9" s="60"/>
    </row>
    <row r="10" spans="1:6" x14ac:dyDescent="0.3">
      <c r="A10" s="61" t="s">
        <v>74</v>
      </c>
      <c r="B10" s="60">
        <v>1602058</v>
      </c>
      <c r="C10" s="60">
        <v>2758054.58</v>
      </c>
    </row>
    <row r="11" spans="1:6" x14ac:dyDescent="0.3">
      <c r="A11" s="61" t="s">
        <v>75</v>
      </c>
      <c r="B11" s="60">
        <v>18924764</v>
      </c>
      <c r="C11" s="60">
        <v>30286527.43</v>
      </c>
    </row>
    <row r="12" spans="1:6" hidden="1" x14ac:dyDescent="0.3">
      <c r="A12" s="61" t="s">
        <v>76</v>
      </c>
      <c r="B12" s="60"/>
      <c r="C12" s="60"/>
    </row>
    <row r="13" spans="1:6" ht="28.8" hidden="1" x14ac:dyDescent="0.3">
      <c r="A13" s="61" t="s">
        <v>77</v>
      </c>
      <c r="B13" s="60"/>
      <c r="C13" s="60"/>
    </row>
    <row r="14" spans="1:6" ht="18.75" customHeight="1" x14ac:dyDescent="0.3">
      <c r="A14" s="61" t="s">
        <v>78</v>
      </c>
      <c r="B14" s="60">
        <v>-9983590</v>
      </c>
      <c r="C14" s="60">
        <v>-2840700.6300000004</v>
      </c>
    </row>
    <row r="15" spans="1:6" ht="28.8" x14ac:dyDescent="0.3">
      <c r="A15" s="61" t="s">
        <v>79</v>
      </c>
      <c r="B15" s="60">
        <v>4879991</v>
      </c>
      <c r="C15" s="60">
        <v>-1735.6500000000233</v>
      </c>
    </row>
    <row r="16" spans="1:6" ht="28.8" x14ac:dyDescent="0.3">
      <c r="A16" s="61" t="s">
        <v>80</v>
      </c>
      <c r="B16" s="60">
        <v>7117881</v>
      </c>
      <c r="C16" s="60">
        <v>-6635020</v>
      </c>
    </row>
    <row r="17" spans="1:3" ht="28.8" x14ac:dyDescent="0.3">
      <c r="A17" s="61" t="s">
        <v>81</v>
      </c>
      <c r="B17" s="60">
        <v>2841312</v>
      </c>
      <c r="C17" s="60">
        <v>2842436.28</v>
      </c>
    </row>
    <row r="18" spans="1:3" x14ac:dyDescent="0.3">
      <c r="A18" s="61" t="s">
        <v>53</v>
      </c>
      <c r="B18" s="60">
        <v>-203180</v>
      </c>
      <c r="C18" s="60">
        <v>-309988</v>
      </c>
    </row>
    <row r="19" spans="1:3" hidden="1" x14ac:dyDescent="0.3">
      <c r="A19" s="61" t="s">
        <v>82</v>
      </c>
      <c r="B19" s="60"/>
      <c r="C19" s="60"/>
    </row>
    <row r="20" spans="1:3" x14ac:dyDescent="0.3">
      <c r="A20" s="61" t="s">
        <v>83</v>
      </c>
      <c r="B20" s="60">
        <v>3180364</v>
      </c>
      <c r="C20" s="60">
        <v>3400903.44</v>
      </c>
    </row>
    <row r="21" spans="1:3" x14ac:dyDescent="0.3">
      <c r="A21" s="61" t="s">
        <v>84</v>
      </c>
      <c r="B21" s="60">
        <v>-2166</v>
      </c>
      <c r="C21" s="60">
        <v>-1747</v>
      </c>
    </row>
    <row r="22" spans="1:3" ht="36.75" customHeight="1" x14ac:dyDescent="0.3">
      <c r="A22" s="57" t="s">
        <v>85</v>
      </c>
      <c r="B22" s="58">
        <f>SUM(B8:B21)</f>
        <v>117045141</v>
      </c>
      <c r="C22" s="58">
        <f>SUM(C8:C21)</f>
        <v>121689612.44999999</v>
      </c>
    </row>
    <row r="23" spans="1:3" x14ac:dyDescent="0.3">
      <c r="A23" s="61" t="s">
        <v>86</v>
      </c>
      <c r="B23" s="60">
        <v>-46421764</v>
      </c>
      <c r="C23" s="60">
        <v>-35690414</v>
      </c>
    </row>
    <row r="24" spans="1:3" x14ac:dyDescent="0.3">
      <c r="A24" s="61" t="s">
        <v>87</v>
      </c>
      <c r="B24" s="60">
        <v>-1208457</v>
      </c>
      <c r="C24" s="60">
        <v>-1630170</v>
      </c>
    </row>
    <row r="25" spans="1:3" x14ac:dyDescent="0.3">
      <c r="A25" s="61" t="s">
        <v>88</v>
      </c>
      <c r="B25" s="60">
        <v>-26444947</v>
      </c>
      <c r="C25" s="60">
        <v>-12682991</v>
      </c>
    </row>
    <row r="26" spans="1:3" x14ac:dyDescent="0.3">
      <c r="A26" s="61" t="s">
        <v>89</v>
      </c>
      <c r="B26" s="60">
        <v>33454907</v>
      </c>
      <c r="C26" s="60">
        <v>14345942</v>
      </c>
    </row>
    <row r="27" spans="1:3" x14ac:dyDescent="0.3">
      <c r="A27" s="61" t="s">
        <v>90</v>
      </c>
      <c r="B27" s="60">
        <v>-203180</v>
      </c>
      <c r="C27" s="60">
        <v>-309988</v>
      </c>
    </row>
    <row r="28" spans="1:3" x14ac:dyDescent="0.3">
      <c r="A28" s="61" t="s">
        <v>91</v>
      </c>
      <c r="B28" s="60">
        <v>-3180364</v>
      </c>
      <c r="C28" s="60">
        <v>-3400903</v>
      </c>
    </row>
    <row r="29" spans="1:3" x14ac:dyDescent="0.3">
      <c r="A29" s="61" t="s">
        <v>92</v>
      </c>
      <c r="B29" s="60">
        <v>2166</v>
      </c>
      <c r="C29" s="60">
        <v>1747</v>
      </c>
    </row>
    <row r="30" spans="1:3" x14ac:dyDescent="0.3">
      <c r="A30" s="61" t="s">
        <v>93</v>
      </c>
      <c r="B30" s="60">
        <v>-11514835</v>
      </c>
      <c r="C30" s="60">
        <v>-2686521</v>
      </c>
    </row>
    <row r="31" spans="1:3" ht="16.5" customHeight="1" x14ac:dyDescent="0.3">
      <c r="A31" s="57" t="s">
        <v>94</v>
      </c>
      <c r="B31" s="58">
        <f>SUM(B22:B30)-1</f>
        <v>61528666</v>
      </c>
      <c r="C31" s="58">
        <f>SUM(C22:C30)-1</f>
        <v>79636313.449999988</v>
      </c>
    </row>
    <row r="32" spans="1:3" hidden="1" x14ac:dyDescent="0.3">
      <c r="A32" s="61"/>
      <c r="B32" s="60"/>
      <c r="C32" s="60"/>
    </row>
    <row r="33" spans="1:3" x14ac:dyDescent="0.3">
      <c r="A33" s="57" t="s">
        <v>95</v>
      </c>
      <c r="B33" s="60"/>
      <c r="C33" s="60"/>
    </row>
    <row r="34" spans="1:3" x14ac:dyDescent="0.3">
      <c r="A34" s="61" t="s">
        <v>96</v>
      </c>
      <c r="B34" s="60">
        <v>-34936147</v>
      </c>
      <c r="C34" s="60">
        <v>-48247447</v>
      </c>
    </row>
    <row r="35" spans="1:3" x14ac:dyDescent="0.3">
      <c r="A35" s="61" t="s">
        <v>97</v>
      </c>
      <c r="B35" s="60">
        <v>-18382813</v>
      </c>
      <c r="C35" s="60">
        <v>-3856899</v>
      </c>
    </row>
    <row r="36" spans="1:3" ht="28.8" hidden="1" x14ac:dyDescent="0.3">
      <c r="A36" s="61" t="s">
        <v>98</v>
      </c>
      <c r="B36" s="60"/>
      <c r="C36" s="60"/>
    </row>
    <row r="37" spans="1:3" hidden="1" x14ac:dyDescent="0.3">
      <c r="A37" s="61" t="s">
        <v>99</v>
      </c>
      <c r="B37" s="60"/>
      <c r="C37" s="60"/>
    </row>
    <row r="38" spans="1:3" hidden="1" x14ac:dyDescent="0.3">
      <c r="A38" s="61" t="s">
        <v>100</v>
      </c>
      <c r="B38" s="60"/>
      <c r="C38" s="60"/>
    </row>
    <row r="39" spans="1:3" hidden="1" x14ac:dyDescent="0.3">
      <c r="A39" s="61" t="s">
        <v>101</v>
      </c>
      <c r="B39" s="60"/>
      <c r="C39" s="60"/>
    </row>
    <row r="40" spans="1:3" x14ac:dyDescent="0.3">
      <c r="A40" s="57" t="s">
        <v>102</v>
      </c>
      <c r="B40" s="60">
        <f>B34+B35</f>
        <v>-53318960</v>
      </c>
      <c r="C40" s="60">
        <f>C34+C35</f>
        <v>-52104346</v>
      </c>
    </row>
    <row r="41" spans="1:3" hidden="1" x14ac:dyDescent="0.3">
      <c r="A41" s="62"/>
      <c r="B41" s="60"/>
      <c r="C41" s="60"/>
    </row>
    <row r="42" spans="1:3" x14ac:dyDescent="0.3">
      <c r="A42" s="57" t="s">
        <v>103</v>
      </c>
      <c r="B42" s="60"/>
      <c r="C42" s="60"/>
    </row>
    <row r="43" spans="1:3" x14ac:dyDescent="0.3">
      <c r="A43" s="61" t="s">
        <v>104</v>
      </c>
      <c r="B43" s="60">
        <v>4293990</v>
      </c>
      <c r="C43" s="60">
        <v>3767671.4300000072</v>
      </c>
    </row>
    <row r="44" spans="1:3" x14ac:dyDescent="0.3">
      <c r="A44" s="61" t="s">
        <v>105</v>
      </c>
      <c r="B44" s="60">
        <v>-7703755</v>
      </c>
      <c r="C44" s="60">
        <v>26917108.359999999</v>
      </c>
    </row>
    <row r="45" spans="1:3" ht="28.8" hidden="1" x14ac:dyDescent="0.3">
      <c r="A45" s="61" t="s">
        <v>106</v>
      </c>
      <c r="B45" s="60"/>
      <c r="C45" s="60"/>
    </row>
    <row r="46" spans="1:3" hidden="1" x14ac:dyDescent="0.3">
      <c r="A46" s="61" t="s">
        <v>107</v>
      </c>
      <c r="B46" s="60"/>
      <c r="C46" s="60"/>
    </row>
    <row r="47" spans="1:3" hidden="1" x14ac:dyDescent="0.3">
      <c r="A47" s="61" t="s">
        <v>108</v>
      </c>
      <c r="B47" s="60"/>
      <c r="C47" s="60"/>
    </row>
    <row r="48" spans="1:3" x14ac:dyDescent="0.3">
      <c r="A48" s="61" t="s">
        <v>109</v>
      </c>
      <c r="B48" s="60">
        <v>-3361503</v>
      </c>
      <c r="C48" s="60">
        <v>-31117447</v>
      </c>
    </row>
    <row r="49" spans="1:3" hidden="1" x14ac:dyDescent="0.3">
      <c r="A49" s="61" t="s">
        <v>110</v>
      </c>
      <c r="B49" s="60"/>
      <c r="C49" s="60"/>
    </row>
    <row r="50" spans="1:3" x14ac:dyDescent="0.3">
      <c r="A50" s="57" t="s">
        <v>111</v>
      </c>
      <c r="B50" s="60">
        <f>B43+B44+B48</f>
        <v>-6771268</v>
      </c>
      <c r="C50" s="60">
        <f>C43+C44+C48</f>
        <v>-432667.20999999344</v>
      </c>
    </row>
    <row r="51" spans="1:3" hidden="1" x14ac:dyDescent="0.3">
      <c r="A51" s="63"/>
      <c r="B51" s="60"/>
      <c r="C51" s="60"/>
    </row>
    <row r="52" spans="1:3" ht="28.8" x14ac:dyDescent="0.3">
      <c r="A52" s="57" t="s">
        <v>112</v>
      </c>
      <c r="B52" s="60">
        <v>1438437</v>
      </c>
      <c r="C52" s="60">
        <v>27099301.239999995</v>
      </c>
    </row>
    <row r="53" spans="1:3" hidden="1" x14ac:dyDescent="0.3">
      <c r="A53" s="61"/>
      <c r="B53" s="60"/>
      <c r="C53" s="60"/>
    </row>
    <row r="54" spans="1:3" ht="28.8" x14ac:dyDescent="0.3">
      <c r="A54" s="57" t="s">
        <v>113</v>
      </c>
      <c r="B54" s="60">
        <v>1727454</v>
      </c>
      <c r="C54" s="60">
        <v>1807930</v>
      </c>
    </row>
    <row r="55" spans="1:3" ht="28.8" hidden="1" x14ac:dyDescent="0.3">
      <c r="A55" s="61" t="s">
        <v>114</v>
      </c>
      <c r="B55" s="60"/>
      <c r="C55" s="60"/>
    </row>
    <row r="56" spans="1:3" ht="28.8" x14ac:dyDescent="0.3">
      <c r="A56" s="57" t="s">
        <v>115</v>
      </c>
      <c r="B56" s="60">
        <f>B52+B54</f>
        <v>3165891</v>
      </c>
      <c r="C56" s="60">
        <f>C52+C54</f>
        <v>28907231.239999995</v>
      </c>
    </row>
    <row r="57" spans="1:3" x14ac:dyDescent="0.3">
      <c r="A57" s="15"/>
    </row>
    <row r="58" spans="1:3" x14ac:dyDescent="0.3">
      <c r="A58" s="15"/>
    </row>
    <row r="59" spans="1:3" x14ac:dyDescent="0.3">
      <c r="A59" s="15"/>
    </row>
    <row r="60" spans="1:3" x14ac:dyDescent="0.3">
      <c r="A60" s="15"/>
    </row>
    <row r="61" spans="1:3" x14ac:dyDescent="0.3">
      <c r="A61" s="15"/>
    </row>
  </sheetData>
  <mergeCells count="1">
    <mergeCell ref="A4:B4"/>
  </mergeCells>
  <phoneticPr fontId="9" type="noConversion"/>
  <pageMargins left="0.7" right="0.7" top="0.75" bottom="0.75" header="0.3" footer="0.3"/>
  <pageSetup scale="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9D88-414A-48A4-A67D-983894B44C26}">
  <dimension ref="A1:E14"/>
  <sheetViews>
    <sheetView zoomScaleNormal="100" workbookViewId="0">
      <selection activeCell="K8" sqref="K8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5" width="12.109375" customWidth="1"/>
  </cols>
  <sheetData>
    <row r="1" spans="1:5" x14ac:dyDescent="0.3">
      <c r="A1" s="5" t="s">
        <v>36</v>
      </c>
    </row>
    <row r="2" spans="1:5" x14ac:dyDescent="0.3">
      <c r="A2" s="5" t="s">
        <v>118</v>
      </c>
    </row>
    <row r="3" spans="1:5" x14ac:dyDescent="0.3">
      <c r="A3" s="5"/>
    </row>
    <row r="4" spans="1:5" x14ac:dyDescent="0.3">
      <c r="A4" s="5" t="s">
        <v>33</v>
      </c>
    </row>
    <row r="5" spans="1:5" x14ac:dyDescent="0.3">
      <c r="A5" s="7" t="s">
        <v>35</v>
      </c>
    </row>
    <row r="6" spans="1:5" ht="15" x14ac:dyDescent="0.35">
      <c r="A6" s="2"/>
    </row>
    <row r="7" spans="1:5" ht="28.8" x14ac:dyDescent="0.3">
      <c r="A7" s="17" t="s">
        <v>34</v>
      </c>
      <c r="B7" s="17" t="s">
        <v>0</v>
      </c>
      <c r="C7" s="18" t="s">
        <v>8</v>
      </c>
      <c r="D7" s="17" t="s">
        <v>120</v>
      </c>
      <c r="E7" s="19" t="s">
        <v>116</v>
      </c>
    </row>
    <row r="8" spans="1:5" ht="28.8" x14ac:dyDescent="0.3">
      <c r="A8" s="20" t="s">
        <v>1</v>
      </c>
      <c r="B8" s="21" t="s">
        <v>2</v>
      </c>
      <c r="C8" s="9" t="s">
        <v>12</v>
      </c>
      <c r="D8" s="24">
        <v>2.25</v>
      </c>
      <c r="E8" s="24">
        <v>2.41</v>
      </c>
    </row>
    <row r="9" spans="1:5" ht="28.8" x14ac:dyDescent="0.3">
      <c r="A9" s="20" t="s">
        <v>3</v>
      </c>
      <c r="B9" s="21" t="s">
        <v>4</v>
      </c>
      <c r="C9" s="9" t="s">
        <v>11</v>
      </c>
      <c r="D9" s="23">
        <v>0.1384</v>
      </c>
      <c r="E9" s="23">
        <v>0.1067</v>
      </c>
    </row>
    <row r="10" spans="1:5" ht="28.8" x14ac:dyDescent="0.3">
      <c r="A10" s="20" t="s">
        <v>5</v>
      </c>
      <c r="B10" s="21" t="s">
        <v>6</v>
      </c>
      <c r="C10" s="9" t="s">
        <v>9</v>
      </c>
      <c r="D10" s="28">
        <v>144</v>
      </c>
      <c r="E10" s="28">
        <v>159</v>
      </c>
    </row>
    <row r="11" spans="1:5" ht="28.8" x14ac:dyDescent="0.3">
      <c r="A11" s="20" t="s">
        <v>7</v>
      </c>
      <c r="B11" s="21" t="s">
        <v>126</v>
      </c>
      <c r="C11" s="9" t="s">
        <v>10</v>
      </c>
      <c r="D11" s="24">
        <v>0.65</v>
      </c>
      <c r="E11" s="29">
        <v>0.82</v>
      </c>
    </row>
    <row r="12" spans="1:5" x14ac:dyDescent="0.3">
      <c r="D12" s="25"/>
      <c r="E12" s="25"/>
    </row>
    <row r="14" spans="1:5" x14ac:dyDescent="0.3">
      <c r="D14" s="22"/>
      <c r="E14" s="22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1700483914</vt:lpwstr>
  </property>
  <property fmtid="{D5CDD505-2E9C-101B-9397-08002B2CF9AE}" pid="5" name="DLPManualFileClassificationVersion">
    <vt:lpwstr>11.9.100.18</vt:lpwstr>
  </property>
</Properties>
</file>